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0_使用说明" sheetId="1" r:id="rId1"/>
    <sheet name="01_参数配置" sheetId="2" r:id="rId2"/>
    <sheet name="02_基础字典" sheetId="3" r:id="rId3"/>
    <sheet name="10_销售明细台账" sheetId="4" r:id="rId4"/>
    <sheet name="11_费用明细台账" sheetId="5" r:id="rId5"/>
    <sheet name="12_目标预算表" sheetId="6" r:id="rId6"/>
    <sheet name="20_月度经营汇总" sheetId="7" r:id="rId7"/>
    <sheet name="21_区域业绩对比" sheetId="8" r:id="rId8"/>
    <sheet name="22_产品线分析" sheetId="9" r:id="rId9"/>
    <sheet name="23_销售员绩效" sheetId="10" r:id="rId10"/>
    <sheet name="30_经营看板数据" sheetId="11" r:id="rId11"/>
    <sheet name="31_管理层Dashboard" sheetId="12" r:id="rId12"/>
    <sheet name="90_公式检查" sheetId="13" r:id="rId13"/>
    <sheet name="99_变更日志" sheetId="14" r:id="rId14"/>
  </sheets>
  <calcPr calcId="124519" fullCalcOnLoad="1"/>
</workbook>
</file>

<file path=xl/sharedStrings.xml><?xml version="1.0" encoding="utf-8"?>
<sst xmlns="http://schemas.openxmlformats.org/spreadsheetml/2006/main" count="291" uniqueCount="163">
  <si>
    <t>集团年度经营分析模型 - 使用说明</t>
  </si>
  <si>
    <t>项目</t>
  </si>
  <si>
    <t>说明</t>
  </si>
  <si>
    <t>模型用途</t>
  </si>
  <si>
    <t>用于演示 WorkBuddy 生成大型复杂 Excel：参数、字典、明细台账、预算、汇总、Dashboard、公式检查和变更日志。</t>
  </si>
  <si>
    <t>填写流程</t>
  </si>
  <si>
    <t>先维护 01_参数配置 和 02_基础字典，再填写 10/11/12 台账，最后查看 20 汇总和 31 Dashboard。</t>
  </si>
  <si>
    <t>Dashboard</t>
  </si>
  <si>
    <t>31_管理层Dashboard 是 Excel 内置可视化页面，包含 KPI 卡片、趋势图、区域排名图、产品贡献图和风险预警表。</t>
  </si>
  <si>
    <t>课堂提示</t>
  </si>
  <si>
    <t>真实项目中可用 WorkBuddy 生成工程文件，再通过脚本反复输出同一结构的 Excel 模型。</t>
  </si>
  <si>
    <t>参数</t>
  </si>
  <si>
    <t>值</t>
  </si>
  <si>
    <t>年份</t>
  </si>
  <si>
    <t>币种</t>
  </si>
  <si>
    <t>CNY</t>
  </si>
  <si>
    <t>目标版本</t>
  </si>
  <si>
    <t>Baseline</t>
  </si>
  <si>
    <t>税率</t>
  </si>
  <si>
    <t>汇率_USD</t>
  </si>
  <si>
    <t>刷新频率</t>
  </si>
  <si>
    <t>Monthly</t>
  </si>
  <si>
    <t>区域</t>
  </si>
  <si>
    <t>事业部</t>
  </si>
  <si>
    <t>产品线</t>
  </si>
  <si>
    <t>费用科目</t>
  </si>
  <si>
    <t>状态</t>
  </si>
  <si>
    <t>华东</t>
  </si>
  <si>
    <t>零售</t>
  </si>
  <si>
    <t>核心产品</t>
  </si>
  <si>
    <t>市场费用</t>
  </si>
  <si>
    <t>正常</t>
  </si>
  <si>
    <t>华南</t>
  </si>
  <si>
    <t>渠道</t>
  </si>
  <si>
    <t>增长产品</t>
  </si>
  <si>
    <t>物流费用</t>
  </si>
  <si>
    <t>取消</t>
  </si>
  <si>
    <t>华北</t>
  </si>
  <si>
    <t>企业客户</t>
  </si>
  <si>
    <t>新产品</t>
  </si>
  <si>
    <t>人工费用</t>
  </si>
  <si>
    <t>待确认</t>
  </si>
  <si>
    <t>西南</t>
  </si>
  <si>
    <t>电商</t>
  </si>
  <si>
    <t>服务收入</t>
  </si>
  <si>
    <t>行政费用</t>
  </si>
  <si>
    <t>关闭</t>
  </si>
  <si>
    <t>订单号</t>
  </si>
  <si>
    <t>月份</t>
  </si>
  <si>
    <t>客户</t>
  </si>
  <si>
    <t>产品</t>
  </si>
  <si>
    <t>数量</t>
  </si>
  <si>
    <t>单价</t>
  </si>
  <si>
    <t>折扣率</t>
  </si>
  <si>
    <t>收入</t>
  </si>
  <si>
    <t>成本</t>
  </si>
  <si>
    <t>毛利</t>
  </si>
  <si>
    <t>毛利率</t>
  </si>
  <si>
    <t>SO-001</t>
  </si>
  <si>
    <t>1月</t>
  </si>
  <si>
    <t>客户A</t>
  </si>
  <si>
    <t>A100</t>
  </si>
  <si>
    <t>SO-002</t>
  </si>
  <si>
    <t>2月</t>
  </si>
  <si>
    <t>客户B</t>
  </si>
  <si>
    <t>B200</t>
  </si>
  <si>
    <t>SO-003</t>
  </si>
  <si>
    <t>3月</t>
  </si>
  <si>
    <t>客户C</t>
  </si>
  <si>
    <t>SO-004</t>
  </si>
  <si>
    <t>4月</t>
  </si>
  <si>
    <t>客户D</t>
  </si>
  <si>
    <t>C300</t>
  </si>
  <si>
    <t>SO-005</t>
  </si>
  <si>
    <t>5月</t>
  </si>
  <si>
    <t>客户E</t>
  </si>
  <si>
    <t>SVC</t>
  </si>
  <si>
    <t>SO-006</t>
  </si>
  <si>
    <t>6月</t>
  </si>
  <si>
    <t>客户F</t>
  </si>
  <si>
    <t>部门</t>
  </si>
  <si>
    <t>供应商</t>
  </si>
  <si>
    <t>金额</t>
  </si>
  <si>
    <t>预算科目</t>
  </si>
  <si>
    <t>审批状态</t>
  </si>
  <si>
    <t>市场部</t>
  </si>
  <si>
    <t>供应商A</t>
  </si>
  <si>
    <t>OPEX</t>
  </si>
  <si>
    <t>已批</t>
  </si>
  <si>
    <t>物流部</t>
  </si>
  <si>
    <t>供应商B</t>
  </si>
  <si>
    <t>销售部</t>
  </si>
  <si>
    <t>员工薪酬</t>
  </si>
  <si>
    <t>行政部</t>
  </si>
  <si>
    <t>供应商D</t>
  </si>
  <si>
    <t>G&amp;A</t>
  </si>
  <si>
    <t>待批</t>
  </si>
  <si>
    <t>供应商E</t>
  </si>
  <si>
    <t>供应商F</t>
  </si>
  <si>
    <t>收入目标</t>
  </si>
  <si>
    <t>毛利目标</t>
  </si>
  <si>
    <t>费用预算</t>
  </si>
  <si>
    <t>利润目标</t>
  </si>
  <si>
    <t>费用</t>
  </si>
  <si>
    <t>利润</t>
  </si>
  <si>
    <t>达成率</t>
  </si>
  <si>
    <t>环比增长率</t>
  </si>
  <si>
    <t>同比增长率</t>
  </si>
  <si>
    <t>预算偏差</t>
  </si>
  <si>
    <t>风险预警</t>
  </si>
  <si>
    <t>排名</t>
  </si>
  <si>
    <t>收入占比</t>
  </si>
  <si>
    <t>平均单价</t>
  </si>
  <si>
    <t>销售员</t>
  </si>
  <si>
    <t>订单数</t>
  </si>
  <si>
    <t>回款率</t>
  </si>
  <si>
    <t>奖金系数</t>
  </si>
  <si>
    <t>星级评定</t>
  </si>
  <si>
    <t>张三</t>
  </si>
  <si>
    <t>李四</t>
  </si>
  <si>
    <t>王五</t>
  </si>
  <si>
    <t>赵六</t>
  </si>
  <si>
    <t>费用率</t>
  </si>
  <si>
    <t>集团年度经营分析 Dashboard</t>
  </si>
  <si>
    <t>累计收入</t>
  </si>
  <si>
    <t>累计利润</t>
  </si>
  <si>
    <t>平均达成率</t>
  </si>
  <si>
    <t>平均费用率</t>
  </si>
  <si>
    <t>动作</t>
  </si>
  <si>
    <t>华北目标达成率低于 90%</t>
  </si>
  <si>
    <t>未达标</t>
  </si>
  <si>
    <t>复盘渠道 pipeline</t>
  </si>
  <si>
    <t>西南利润率偏低</t>
  </si>
  <si>
    <t>关注</t>
  </si>
  <si>
    <t>检查新产品折扣</t>
  </si>
  <si>
    <t>市场费用占比上升</t>
  </si>
  <si>
    <t>逐项复核费用科目</t>
  </si>
  <si>
    <t>检查项</t>
  </si>
  <si>
    <t>位置</t>
  </si>
  <si>
    <t>期望</t>
  </si>
  <si>
    <t>收入公式</t>
  </si>
  <si>
    <t>10_销售明细台账!J2</t>
  </si>
  <si>
    <t>OK</t>
  </si>
  <si>
    <t>毛利率公式</t>
  </si>
  <si>
    <t>10_销售明细台账!M2</t>
  </si>
  <si>
    <t>达成率公式</t>
  </si>
  <si>
    <t>20_月度经营汇总!H2</t>
  </si>
  <si>
    <t>风险预警公式</t>
  </si>
  <si>
    <t>20_月度经营汇总!L2</t>
  </si>
  <si>
    <t>IF 组合判断</t>
  </si>
  <si>
    <t>Dashboard 图表</t>
  </si>
  <si>
    <t>31_管理层Dashboard</t>
  </si>
  <si>
    <t>line/bar/doughnut</t>
  </si>
  <si>
    <t>版本</t>
  </si>
  <si>
    <t>日期</t>
  </si>
  <si>
    <t>修改人</t>
  </si>
  <si>
    <t>修改内容</t>
  </si>
  <si>
    <t>影响范围</t>
  </si>
  <si>
    <t>v0.1</t>
  </si>
  <si>
    <t>2026-07-06</t>
  </si>
  <si>
    <t>WorkBuddy</t>
  </si>
  <si>
    <t>创建含 Excel Dashboard 的经营分析模型样稿</t>
  </si>
  <si>
    <t>全工作簿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</si>
</sst>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0.0%"/>
  </numFmts>
  <fonts count="7">
    <font>
      <sz val="11"/>
      <color theme="1"/>
      <name val="Calibri"/>
      <family val="2"/>
      <scheme val="minor"/>
    </font>
    <font>
      <b/>
      <sz val="20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333333"/>
      <name val="Calibri"/>
      <family val="2"/>
      <scheme val="minor"/>
    </font>
    <font>
      <b/>
      <sz val="18"/>
      <color rgb="FF002FA7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FA7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111111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4F7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0" fillId="0" borderId="1" xfId="0" applyBorder="1" applyAlignment="1">
      <alignment vertical="top" wrapText="1"/>
    </xf>
    <xf numFmtId="0" fontId="0" fillId="5" borderId="1" xfId="0" applyFill="1" applyBorder="1"/>
    <xf numFmtId="164" fontId="0" fillId="6" borderId="1" xfId="0" applyNumberFormat="1" applyFill="1" applyBorder="1"/>
    <xf numFmtId="164" fontId="0" fillId="0" borderId="1" xfId="0" applyNumberFormat="1" applyBorder="1"/>
    <xf numFmtId="165" fontId="0" fillId="6" borderId="1" xfId="0" applyNumberFormat="1" applyFill="1" applyBorder="1"/>
    <xf numFmtId="0" fontId="3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5" fillId="8" borderId="1" xfId="0" applyFont="1" applyFill="1" applyBorder="1"/>
    <xf numFmtId="0" fontId="6" fillId="9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月度收入 / 利润趋势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收入</c:v>
          </c:tx>
          <c:spPr>
            <a:ln w="28575">
              <a:solidFill>
                <a:srgbClr val="002FA7"/>
              </a:solidFill>
            </a:ln>
          </c:spPr>
          <c:marker>
            <c:symbol val="none"/>
          </c:marker>
          <c:cat>
            <c:numRef>
              <c:f>'30_经营看板数据'!$A$2:$A$7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'30_经营看板数据'!$B$2:$B$7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ser>
          <c:idx val="1"/>
          <c:order val="1"/>
          <c:tx>
            <c:v>利润</c:v>
          </c:tx>
          <c:spPr>
            <a:ln w="28575">
              <a:solidFill>
                <a:srgbClr val="16A05D"/>
              </a:solidFill>
            </a:ln>
          </c:spPr>
          <c:marker>
            <c:symbol val="none"/>
          </c:marker>
          <c:cat>
            <c:numRef>
              <c:f>'30_经营看板数据'!$A$2:$A$7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'30_经营看板数据'!$C$2:$C$7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numFmt formatCode="General" sourceLinked="1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区域收入排名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v>收入</c:v>
          </c:tx>
          <c:spPr>
            <a:solidFill>
              <a:srgbClr val="002FA7"/>
            </a:solidFill>
          </c:spPr>
          <c:cat>
            <c:strRef>
              <c:f>'30_经营看板数据'!$K$2:$K$5</c:f>
              <c:strCache>
                <c:ptCount val="4"/>
                <c:pt idx="0">
                  <c:v>华东</c:v>
                </c:pt>
                <c:pt idx="1">
                  <c:v>华南</c:v>
                </c:pt>
                <c:pt idx="2">
                  <c:v>华北</c:v>
                </c:pt>
                <c:pt idx="3">
                  <c:v>西南</c:v>
                </c:pt>
              </c:strCache>
            </c:strRef>
          </c:cat>
          <c:val>
            <c:numRef>
              <c:f>'30_经营看板数据'!$L$2:$L$5</c:f>
              <c:numCache>
                <c:formatCode>General</c:formatCode>
                <c:ptCount val="4"/>
                <c:pt idx="0">
                  <c:v>246000</c:v>
                </c:pt>
                <c:pt idx="1">
                  <c:v>268000</c:v>
                </c:pt>
                <c:pt idx="2">
                  <c:v>137000</c:v>
                </c:pt>
                <c:pt idx="3">
                  <c:v>124000</c:v>
                </c:pt>
              </c:numCache>
            </c:numRef>
          </c:val>
        </c:ser>
        <c:axId val="50020001"/>
        <c:axId val="50020002"/>
      </c:barChart>
      <c:catAx>
        <c:axId val="50020001"/>
        <c:scaling>
          <c:orientation val="minMax"/>
        </c:scaling>
        <c:axPos val="l"/>
        <c:tickLblPos val="nextTo"/>
        <c:crossAx val="50020002"/>
        <c:crosses val="autoZero"/>
        <c:auto val="1"/>
        <c:lblAlgn val="ctr"/>
        <c:lblOffset val="100"/>
      </c:catAx>
      <c:valAx>
        <c:axId val="50020002"/>
        <c:scaling>
          <c:orientation val="minMax"/>
        </c:scaling>
        <c:axPos val="b"/>
        <c:majorGridlines/>
        <c:numFmt formatCode="General" sourceLinked="1"/>
        <c:tickLblPos val="nextTo"/>
        <c:crossAx val="5002000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产品线收入贡献</a:t>
            </a:r>
          </a:p>
        </c:rich>
      </c:tx>
      <c:layout/>
    </c:title>
    <c:plotArea>
      <c:layout/>
      <c:doughnutChart>
        <c:varyColors val="1"/>
        <c:ser>
          <c:idx val="0"/>
          <c:order val="0"/>
          <c:tx>
            <c:v>产品线收入贡献</c:v>
          </c:tx>
          <c:cat>
            <c:strRef>
              <c:f>'30_经营看板数据'!$P$2:$P$5</c:f>
              <c:strCache>
                <c:ptCount val="4"/>
                <c:pt idx="0">
                  <c:v>核心产品</c:v>
                </c:pt>
                <c:pt idx="1">
                  <c:v>增长产品</c:v>
                </c:pt>
                <c:pt idx="2">
                  <c:v>新产品</c:v>
                </c:pt>
                <c:pt idx="3">
                  <c:v>服务收入</c:v>
                </c:pt>
              </c:strCache>
            </c:strRef>
          </c:cat>
          <c:val>
            <c:numRef>
              <c:f>'30_经营看板数据'!$Q$2:$Q$5</c:f>
              <c:numCache>
                <c:formatCode>General</c:formatCode>
                <c:ptCount val="4"/>
                <c:pt idx="0">
                  <c:v>402000</c:v>
                </c:pt>
                <c:pt idx="1">
                  <c:v>113000</c:v>
                </c:pt>
                <c:pt idx="2">
                  <c:v>124000</c:v>
                </c:pt>
                <c:pt idx="3">
                  <c:v>132000</c:v>
                </c:pt>
              </c:numCache>
            </c:numRef>
          </c:val>
        </c:ser>
        <c:firstSliceAng val="0"/>
        <c:holeSize val="50"/>
      </c:doughnutChart>
    </c:plotArea>
    <c:legend>
      <c:legendPos val="r"/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6</xdr:col>
      <xdr:colOff>762000</xdr:colOff>
      <xdr:row>20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12</xdr:col>
      <xdr:colOff>819150</xdr:colOff>
      <xdr:row>20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21</xdr:row>
      <xdr:rowOff>0</xdr:rowOff>
    </xdr:from>
    <xdr:to>
      <xdr:col>5</xdr:col>
      <xdr:colOff>819150</xdr:colOff>
      <xdr:row>34</xdr:row>
      <xdr:rowOff>95250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22.7109375" customWidth="1"/>
    <col min="2" max="2" width="96.7109375" customWidth="1"/>
  </cols>
  <sheetData>
    <row r="1" spans="1:2">
      <c r="A1" s="1" t="s">
        <v>0</v>
      </c>
      <c r="B1" s="1"/>
    </row>
    <row r="3" spans="1:2">
      <c r="A3" s="2" t="s">
        <v>1</v>
      </c>
      <c r="B3" s="2" t="s">
        <v>2</v>
      </c>
    </row>
    <row r="4" spans="1:2">
      <c r="A4" s="3" t="s">
        <v>3</v>
      </c>
      <c r="B4" s="4" t="s">
        <v>4</v>
      </c>
    </row>
    <row r="5" spans="1:2">
      <c r="A5" s="3" t="s">
        <v>5</v>
      </c>
      <c r="B5" s="4" t="s">
        <v>6</v>
      </c>
    </row>
    <row r="6" spans="1:2">
      <c r="A6" s="3" t="s">
        <v>7</v>
      </c>
      <c r="B6" s="4" t="s">
        <v>8</v>
      </c>
    </row>
    <row r="7" spans="1:2">
      <c r="A7" s="3" t="s">
        <v>9</v>
      </c>
      <c r="B7" s="4" t="s">
        <v>10</v>
      </c>
    </row>
  </sheetData>
  <mergeCells count="1">
    <mergeCell ref="A1:B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7" width="14.7109375" customWidth="1"/>
  </cols>
  <sheetData>
    <row r="1" spans="1:7">
      <c r="A1" s="2" t="s">
        <v>113</v>
      </c>
      <c r="B1" s="2" t="s">
        <v>114</v>
      </c>
      <c r="C1" s="2" t="s">
        <v>54</v>
      </c>
      <c r="D1" s="2" t="s">
        <v>56</v>
      </c>
      <c r="E1" s="2" t="s">
        <v>115</v>
      </c>
      <c r="F1" s="2" t="s">
        <v>116</v>
      </c>
      <c r="G1" s="2" t="s">
        <v>117</v>
      </c>
    </row>
    <row r="2" spans="1:7">
      <c r="A2" s="5" t="s">
        <v>118</v>
      </c>
      <c r="B2" s="5">
        <v>24</v>
      </c>
      <c r="C2" s="5">
        <v>260000</v>
      </c>
      <c r="D2" s="5">
        <v>86000</v>
      </c>
      <c r="E2" s="5">
        <v>0.96</v>
      </c>
      <c r="F2" s="6">
        <f>IF(E2&gt;=0.95,1.2,IF(E2&gt;=0.9,1,0.8))</f>
        <v>0</v>
      </c>
      <c r="G2" s="5">
        <f>IF(C2&gt;=240000,"★★★★★",IF(C2&gt;=180000,"★★★★",IF(C2&gt;=120000,"★★★","★★")))</f>
        <v>0</v>
      </c>
    </row>
    <row r="3" spans="1:7">
      <c r="A3" s="5" t="s">
        <v>119</v>
      </c>
      <c r="B3" s="5">
        <v>19</v>
      </c>
      <c r="C3" s="5">
        <v>210000</v>
      </c>
      <c r="D3" s="5">
        <v>72000</v>
      </c>
      <c r="E3" s="5">
        <v>0.91</v>
      </c>
      <c r="F3" s="6">
        <f>IF(E3&gt;=0.95,1.2,IF(E3&gt;=0.9,1,0.8))</f>
        <v>0</v>
      </c>
      <c r="G3" s="5">
        <f>IF(C3&gt;=240000,"★★★★★",IF(C3&gt;=180000,"★★★★",IF(C3&gt;=120000,"★★★","★★")))</f>
        <v>0</v>
      </c>
    </row>
    <row r="4" spans="1:7">
      <c r="A4" s="5" t="s">
        <v>120</v>
      </c>
      <c r="B4" s="5">
        <v>15</v>
      </c>
      <c r="C4" s="5">
        <v>140000</v>
      </c>
      <c r="D4" s="5">
        <v>39000</v>
      </c>
      <c r="E4" s="5">
        <v>0.88</v>
      </c>
      <c r="F4" s="6">
        <f>IF(E4&gt;=0.95,1.2,IF(E4&gt;=0.9,1,0.8))</f>
        <v>0</v>
      </c>
      <c r="G4" s="5">
        <f>IF(C4&gt;=240000,"★★★★★",IF(C4&gt;=180000,"★★★★",IF(C4&gt;=120000,"★★★","★★")))</f>
        <v>0</v>
      </c>
    </row>
    <row r="5" spans="1:7">
      <c r="A5" s="5" t="s">
        <v>121</v>
      </c>
      <c r="B5" s="5">
        <v>11</v>
      </c>
      <c r="C5" s="5">
        <v>98000</v>
      </c>
      <c r="D5" s="5">
        <v>25000</v>
      </c>
      <c r="E5" s="5">
        <v>0.82</v>
      </c>
      <c r="F5" s="6">
        <f>IF(E5&gt;=0.95,1.2,IF(E5&gt;=0.9,1,0.8))</f>
        <v>0</v>
      </c>
      <c r="G5" s="5">
        <f>IF(C5&gt;=240000,"★★★★★",IF(C5&gt;=180000,"★★★★",IF(C5&gt;=120000,"★★★","★★")))</f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8" width="16.7109375" customWidth="1"/>
  </cols>
  <sheetData>
    <row r="1" spans="1:17">
      <c r="A1" s="2" t="s">
        <v>48</v>
      </c>
      <c r="B1" s="2" t="s">
        <v>54</v>
      </c>
      <c r="C1" s="2" t="s">
        <v>104</v>
      </c>
      <c r="D1" s="2" t="s">
        <v>103</v>
      </c>
      <c r="E1" s="2" t="s">
        <v>99</v>
      </c>
      <c r="F1" s="2" t="s">
        <v>105</v>
      </c>
      <c r="G1" s="2" t="s">
        <v>57</v>
      </c>
      <c r="H1" s="2" t="s">
        <v>122</v>
      </c>
      <c r="K1" s="2" t="s">
        <v>22</v>
      </c>
      <c r="L1" s="2" t="s">
        <v>54</v>
      </c>
      <c r="M1" s="2" t="s">
        <v>104</v>
      </c>
      <c r="N1" s="2" t="s">
        <v>105</v>
      </c>
      <c r="P1" s="2" t="s">
        <v>24</v>
      </c>
      <c r="Q1" s="2" t="s">
        <v>54</v>
      </c>
    </row>
    <row r="2" spans="1:17">
      <c r="A2" s="5">
        <f>'20_月度经营汇总'!A2</f>
        <v>0</v>
      </c>
      <c r="B2" s="6">
        <f>'20_月度经营汇总'!B2</f>
        <v>0</v>
      </c>
      <c r="C2" s="6">
        <f>'20_月度经营汇总'!F2</f>
        <v>0</v>
      </c>
      <c r="D2" s="6">
        <f>'20_月度经营汇总'!E2</f>
        <v>0</v>
      </c>
      <c r="E2" s="6">
        <f>'20_月度经营汇总'!G2</f>
        <v>0</v>
      </c>
      <c r="F2" s="8">
        <f>'20_月度经营汇总'!H2</f>
        <v>0</v>
      </c>
      <c r="G2" s="8">
        <f>IFERROR(('20_月度经营汇总'!D2)/B2,0)</f>
        <v>0</v>
      </c>
      <c r="H2" s="8">
        <f>IFERROR(D2/B2,0)</f>
        <v>0</v>
      </c>
      <c r="K2" s="5" t="s">
        <v>27</v>
      </c>
      <c r="L2" s="5">
        <v>246000</v>
      </c>
      <c r="M2" s="5">
        <v>74000</v>
      </c>
      <c r="N2" s="5">
        <v>1.05</v>
      </c>
      <c r="P2" s="5" t="s">
        <v>29</v>
      </c>
      <c r="Q2" s="5">
        <v>402000</v>
      </c>
    </row>
    <row r="3" spans="1:17">
      <c r="A3" s="5">
        <f>'20_月度经营汇总'!A3</f>
        <v>0</v>
      </c>
      <c r="B3" s="6">
        <f>'20_月度经营汇总'!B3</f>
        <v>0</v>
      </c>
      <c r="C3" s="6">
        <f>'20_月度经营汇总'!F3</f>
        <v>0</v>
      </c>
      <c r="D3" s="6">
        <f>'20_月度经营汇总'!E3</f>
        <v>0</v>
      </c>
      <c r="E3" s="6">
        <f>'20_月度经营汇总'!G3</f>
        <v>0</v>
      </c>
      <c r="F3" s="8">
        <f>'20_月度经营汇总'!H3</f>
        <v>0</v>
      </c>
      <c r="G3" s="8">
        <f>IFERROR(('20_月度经营汇总'!D3)/B3,0)</f>
        <v>0</v>
      </c>
      <c r="H3" s="8">
        <f>IFERROR(D3/B3,0)</f>
        <v>0</v>
      </c>
      <c r="K3" s="5" t="s">
        <v>32</v>
      </c>
      <c r="L3" s="5">
        <v>268000</v>
      </c>
      <c r="M3" s="5">
        <v>81000</v>
      </c>
      <c r="N3" s="5">
        <v>1.02</v>
      </c>
      <c r="P3" s="5" t="s">
        <v>34</v>
      </c>
      <c r="Q3" s="5">
        <v>113000</v>
      </c>
    </row>
    <row r="4" spans="1:17">
      <c r="A4" s="5">
        <f>'20_月度经营汇总'!A4</f>
        <v>0</v>
      </c>
      <c r="B4" s="6">
        <f>'20_月度经营汇总'!B4</f>
        <v>0</v>
      </c>
      <c r="C4" s="6">
        <f>'20_月度经营汇总'!F4</f>
        <v>0</v>
      </c>
      <c r="D4" s="6">
        <f>'20_月度经营汇总'!E4</f>
        <v>0</v>
      </c>
      <c r="E4" s="6">
        <f>'20_月度经营汇总'!G4</f>
        <v>0</v>
      </c>
      <c r="F4" s="8">
        <f>'20_月度经营汇总'!H4</f>
        <v>0</v>
      </c>
      <c r="G4" s="8">
        <f>IFERROR(('20_月度经营汇总'!D4)/B4,0)</f>
        <v>0</v>
      </c>
      <c r="H4" s="8">
        <f>IFERROR(D4/B4,0)</f>
        <v>0</v>
      </c>
      <c r="K4" s="5" t="s">
        <v>37</v>
      </c>
      <c r="L4" s="5">
        <v>137000</v>
      </c>
      <c r="M4" s="5">
        <v>23000</v>
      </c>
      <c r="N4" s="5">
        <v>0.88</v>
      </c>
      <c r="P4" s="5" t="s">
        <v>39</v>
      </c>
      <c r="Q4" s="5">
        <v>124000</v>
      </c>
    </row>
    <row r="5" spans="1:17">
      <c r="A5" s="5">
        <f>'20_月度经营汇总'!A5</f>
        <v>0</v>
      </c>
      <c r="B5" s="6">
        <f>'20_月度经营汇总'!B5</f>
        <v>0</v>
      </c>
      <c r="C5" s="6">
        <f>'20_月度经营汇总'!F5</f>
        <v>0</v>
      </c>
      <c r="D5" s="6">
        <f>'20_月度经营汇总'!E5</f>
        <v>0</v>
      </c>
      <c r="E5" s="6">
        <f>'20_月度经营汇总'!G5</f>
        <v>0</v>
      </c>
      <c r="F5" s="8">
        <f>'20_月度经营汇总'!H5</f>
        <v>0</v>
      </c>
      <c r="G5" s="8">
        <f>IFERROR(('20_月度经营汇总'!D5)/B5,0)</f>
        <v>0</v>
      </c>
      <c r="H5" s="8">
        <f>IFERROR(D5/B5,0)</f>
        <v>0</v>
      </c>
      <c r="K5" s="5" t="s">
        <v>42</v>
      </c>
      <c r="L5" s="5">
        <v>124000</v>
      </c>
      <c r="M5" s="5">
        <v>14000</v>
      </c>
      <c r="N5" s="5">
        <v>0.83</v>
      </c>
      <c r="P5" s="5" t="s">
        <v>44</v>
      </c>
      <c r="Q5" s="5">
        <v>132000</v>
      </c>
    </row>
    <row r="6" spans="1:17">
      <c r="A6" s="5">
        <f>'20_月度经营汇总'!A6</f>
        <v>0</v>
      </c>
      <c r="B6" s="6">
        <f>'20_月度经营汇总'!B6</f>
        <v>0</v>
      </c>
      <c r="C6" s="6">
        <f>'20_月度经营汇总'!F6</f>
        <v>0</v>
      </c>
      <c r="D6" s="6">
        <f>'20_月度经营汇总'!E6</f>
        <v>0</v>
      </c>
      <c r="E6" s="6">
        <f>'20_月度经营汇总'!G6</f>
        <v>0</v>
      </c>
      <c r="F6" s="8">
        <f>'20_月度经营汇总'!H6</f>
        <v>0</v>
      </c>
      <c r="G6" s="8">
        <f>IFERROR(('20_月度经营汇总'!D6)/B6,0)</f>
        <v>0</v>
      </c>
      <c r="H6" s="8">
        <f>IFERROR(D6/B6,0)</f>
        <v>0</v>
      </c>
    </row>
    <row r="7" spans="1:17">
      <c r="A7" s="5">
        <f>'20_月度经营汇总'!A7</f>
        <v>0</v>
      </c>
      <c r="B7" s="6">
        <f>'20_月度经营汇总'!B7</f>
        <v>0</v>
      </c>
      <c r="C7" s="6">
        <f>'20_月度经营汇总'!F7</f>
        <v>0</v>
      </c>
      <c r="D7" s="6">
        <f>'20_月度经营汇总'!E7</f>
        <v>0</v>
      </c>
      <c r="E7" s="6">
        <f>'20_月度经营汇总'!G7</f>
        <v>0</v>
      </c>
      <c r="F7" s="8">
        <f>'20_月度经营汇总'!H7</f>
        <v>0</v>
      </c>
      <c r="G7" s="8">
        <f>IFERROR(('20_月度经营汇总'!D7)/B7,0)</f>
        <v>0</v>
      </c>
      <c r="H7" s="8">
        <f>IFERROR(D7/B7,0)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25"/>
  <sheetViews>
    <sheetView showGridLines="0" workbookViewId="0"/>
  </sheetViews>
  <sheetFormatPr defaultRowHeight="15"/>
  <cols>
    <col min="1" max="1" width="3.7109375" customWidth="1"/>
    <col min="2" max="14" width="13.7109375" customWidth="1"/>
  </cols>
  <sheetData>
    <row r="1" spans="2:14" ht="34" customHeight="1">
      <c r="B1" s="1" t="s">
        <v>123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3" spans="2:14">
      <c r="B3" s="9" t="s">
        <v>124</v>
      </c>
      <c r="E3" s="9" t="s">
        <v>125</v>
      </c>
      <c r="H3" s="9" t="s">
        <v>126</v>
      </c>
      <c r="K3" s="9" t="s">
        <v>127</v>
      </c>
    </row>
    <row r="4" spans="2:14">
      <c r="B4" s="10">
        <f>SUM('30_经营看板数据'!B2:B7)</f>
        <v>0</v>
      </c>
      <c r="E4" s="10">
        <f>SUM('30_经营看板数据'!C2:C7)</f>
        <v>0</v>
      </c>
      <c r="H4" s="8">
        <f>AVERAGE('30_经营看板数据'!F2:F7)</f>
        <v>0</v>
      </c>
      <c r="K4" s="8">
        <f>AVERAGE('30_经营看板数据'!H2:H7)</f>
        <v>0</v>
      </c>
    </row>
    <row r="22" spans="9:11">
      <c r="I22" s="2" t="s">
        <v>109</v>
      </c>
      <c r="J22" s="2" t="s">
        <v>26</v>
      </c>
      <c r="K22" s="2" t="s">
        <v>128</v>
      </c>
    </row>
    <row r="23" spans="9:11">
      <c r="I23" s="4" t="s">
        <v>129</v>
      </c>
      <c r="J23" s="11" t="s">
        <v>130</v>
      </c>
      <c r="K23" s="4" t="s">
        <v>131</v>
      </c>
    </row>
    <row r="24" spans="9:11">
      <c r="I24" s="4" t="s">
        <v>132</v>
      </c>
      <c r="J24" s="5" t="s">
        <v>133</v>
      </c>
      <c r="K24" s="4" t="s">
        <v>134</v>
      </c>
    </row>
    <row r="25" spans="9:11">
      <c r="I25" s="4" t="s">
        <v>135</v>
      </c>
      <c r="J25" s="5" t="s">
        <v>133</v>
      </c>
      <c r="K25" s="4" t="s">
        <v>136</v>
      </c>
    </row>
  </sheetData>
  <mergeCells count="1">
    <mergeCell ref="B1:N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FormatPr defaultRowHeight="15"/>
  <cols>
    <col min="1" max="4" width="28.7109375" customWidth="1"/>
  </cols>
  <sheetData>
    <row r="1" spans="1:4">
      <c r="A1" s="2" t="s">
        <v>137</v>
      </c>
      <c r="B1" s="2" t="s">
        <v>138</v>
      </c>
      <c r="C1" s="2" t="s">
        <v>139</v>
      </c>
      <c r="D1" s="2" t="s">
        <v>26</v>
      </c>
    </row>
    <row r="2" spans="1:4">
      <c r="A2" s="5" t="s">
        <v>140</v>
      </c>
      <c r="B2" s="5" t="s">
        <v>141</v>
      </c>
      <c r="C2" s="5">
        <f>G2*H2*I2</f>
        <v>0</v>
      </c>
      <c r="D2" s="12" t="s">
        <v>142</v>
      </c>
    </row>
    <row r="3" spans="1:4">
      <c r="A3" s="5" t="s">
        <v>143</v>
      </c>
      <c r="B3" s="5" t="s">
        <v>144</v>
      </c>
      <c r="C3" s="5">
        <f>IFERROR(L2/J2,0)</f>
        <v>0</v>
      </c>
      <c r="D3" s="12" t="s">
        <v>142</v>
      </c>
    </row>
    <row r="4" spans="1:4">
      <c r="A4" s="5" t="s">
        <v>145</v>
      </c>
      <c r="B4" s="5" t="s">
        <v>146</v>
      </c>
      <c r="C4" s="5">
        <f>IFERROR(B2/G2,0)</f>
        <v>0</v>
      </c>
      <c r="D4" s="12" t="s">
        <v>142</v>
      </c>
    </row>
    <row r="5" spans="1:4">
      <c r="A5" s="5" t="s">
        <v>147</v>
      </c>
      <c r="B5" s="5" t="s">
        <v>148</v>
      </c>
      <c r="C5" s="5" t="s">
        <v>149</v>
      </c>
      <c r="D5" s="12" t="s">
        <v>142</v>
      </c>
    </row>
    <row r="6" spans="1:4">
      <c r="A6" s="5" t="s">
        <v>150</v>
      </c>
      <c r="B6" s="5" t="s">
        <v>151</v>
      </c>
      <c r="C6" s="5" t="s">
        <v>152</v>
      </c>
      <c r="D6" s="12" t="s">
        <v>142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FormatPr defaultRowHeight="15"/>
  <cols>
    <col min="1" max="5" width="22.7109375" customWidth="1"/>
  </cols>
  <sheetData>
    <row r="1" spans="1:5">
      <c r="A1" s="2" t="s">
        <v>153</v>
      </c>
      <c r="B1" s="2" t="s">
        <v>154</v>
      </c>
      <c r="C1" s="2" t="s">
        <v>155</v>
      </c>
      <c r="D1" s="2" t="s">
        <v>156</v>
      </c>
      <c r="E1" s="2" t="s">
        <v>157</v>
      </c>
    </row>
    <row r="2" spans="1:5">
      <c r="A2" s="5" t="s">
        <v>158</v>
      </c>
      <c r="B2" s="5" t="s">
        <v>159</v>
      </c>
      <c r="C2" s="5" t="s">
        <v>160</v>
      </c>
      <c r="D2" s="5" t="s">
        <v>161</v>
      </c>
      <c r="E2" s="5" t="s">
        <v>162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2" width="24.7109375" customWidth="1"/>
  </cols>
  <sheetData>
    <row r="1" spans="1:2">
      <c r="A1" s="2" t="s">
        <v>11</v>
      </c>
      <c r="B1" s="2" t="s">
        <v>12</v>
      </c>
    </row>
    <row r="2" spans="1:2">
      <c r="A2" s="5" t="s">
        <v>13</v>
      </c>
      <c r="B2" s="5">
        <v>2026</v>
      </c>
    </row>
    <row r="3" spans="1:2">
      <c r="A3" s="5" t="s">
        <v>14</v>
      </c>
      <c r="B3" s="5" t="s">
        <v>15</v>
      </c>
    </row>
    <row r="4" spans="1:2">
      <c r="A4" s="5" t="s">
        <v>16</v>
      </c>
      <c r="B4" s="5" t="s">
        <v>17</v>
      </c>
    </row>
    <row r="5" spans="1:2">
      <c r="A5" s="5" t="s">
        <v>18</v>
      </c>
      <c r="B5" s="5">
        <v>0.13</v>
      </c>
    </row>
    <row r="6" spans="1:2">
      <c r="A6" s="5" t="s">
        <v>19</v>
      </c>
      <c r="B6" s="5">
        <v>7.12</v>
      </c>
    </row>
    <row r="7" spans="1:2">
      <c r="A7" s="5" t="s">
        <v>20</v>
      </c>
      <c r="B7" s="5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5" width="18.7109375" customWidth="1"/>
  </cols>
  <sheetData>
    <row r="1" spans="1:5">
      <c r="A1" s="2" t="s">
        <v>22</v>
      </c>
      <c r="B1" s="2" t="s">
        <v>23</v>
      </c>
      <c r="C1" s="2" t="s">
        <v>24</v>
      </c>
      <c r="D1" s="2" t="s">
        <v>25</v>
      </c>
      <c r="E1" s="2" t="s">
        <v>26</v>
      </c>
    </row>
    <row r="2" spans="1:5">
      <c r="A2" s="5" t="s">
        <v>27</v>
      </c>
      <c r="B2" s="5" t="s">
        <v>28</v>
      </c>
      <c r="C2" s="5" t="s">
        <v>29</v>
      </c>
      <c r="D2" s="5" t="s">
        <v>30</v>
      </c>
      <c r="E2" s="5" t="s">
        <v>31</v>
      </c>
    </row>
    <row r="3" spans="1:5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</row>
    <row r="4" spans="1:5">
      <c r="A4" s="5" t="s">
        <v>37</v>
      </c>
      <c r="B4" s="5" t="s">
        <v>38</v>
      </c>
      <c r="C4" s="5" t="s">
        <v>39</v>
      </c>
      <c r="D4" s="5" t="s">
        <v>40</v>
      </c>
      <c r="E4" s="5" t="s">
        <v>41</v>
      </c>
    </row>
    <row r="5" spans="1:5">
      <c r="A5" s="5" t="s">
        <v>42</v>
      </c>
      <c r="B5" s="5" t="s">
        <v>43</v>
      </c>
      <c r="C5" s="5" t="s">
        <v>44</v>
      </c>
      <c r="D5" s="5" t="s">
        <v>45</v>
      </c>
      <c r="E5" s="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pane ySplit="1" topLeftCell="A2" activePane="bottomLeft" state="frozen"/>
      <selection pane="bottomLeft"/>
    </sheetView>
  </sheetViews>
  <sheetFormatPr defaultRowHeight="15"/>
  <cols>
    <col min="1" max="6" width="15.7109375" customWidth="1"/>
    <col min="7" max="13" width="13.7109375" customWidth="1"/>
  </cols>
  <sheetData>
    <row r="1" spans="1:14">
      <c r="A1" s="2" t="s">
        <v>47</v>
      </c>
      <c r="B1" s="2" t="s">
        <v>48</v>
      </c>
      <c r="C1" s="2" t="s">
        <v>49</v>
      </c>
      <c r="D1" s="2" t="s">
        <v>22</v>
      </c>
      <c r="E1" s="2" t="s">
        <v>24</v>
      </c>
      <c r="F1" s="2" t="s">
        <v>50</v>
      </c>
      <c r="G1" s="2" t="s">
        <v>51</v>
      </c>
      <c r="H1" s="2" t="s">
        <v>52</v>
      </c>
      <c r="I1" s="2" t="s">
        <v>53</v>
      </c>
      <c r="J1" s="2" t="s">
        <v>54</v>
      </c>
      <c r="K1" s="2" t="s">
        <v>55</v>
      </c>
      <c r="L1" s="2" t="s">
        <v>56</v>
      </c>
      <c r="M1" s="2" t="s">
        <v>57</v>
      </c>
      <c r="N1" s="2" t="s">
        <v>26</v>
      </c>
    </row>
    <row r="2" spans="1:14">
      <c r="A2" s="5" t="s">
        <v>58</v>
      </c>
      <c r="B2" s="5" t="s">
        <v>59</v>
      </c>
      <c r="C2" s="5" t="s">
        <v>60</v>
      </c>
      <c r="D2" s="5" t="s">
        <v>27</v>
      </c>
      <c r="E2" s="5" t="s">
        <v>29</v>
      </c>
      <c r="F2" s="5" t="s">
        <v>61</v>
      </c>
      <c r="G2" s="5">
        <v>120</v>
      </c>
      <c r="H2" s="5">
        <v>980</v>
      </c>
      <c r="I2" s="5">
        <v>0.96</v>
      </c>
      <c r="J2" s="6">
        <f>G2*H2*I2</f>
        <v>0</v>
      </c>
      <c r="K2" s="7">
        <v>71000</v>
      </c>
      <c r="L2" s="6">
        <f>J2-K2</f>
        <v>0</v>
      </c>
      <c r="M2" s="8">
        <f>IFERROR(L2/J2,0)</f>
        <v>0</v>
      </c>
      <c r="N2" s="5" t="s">
        <v>31</v>
      </c>
    </row>
    <row r="3" spans="1:14">
      <c r="A3" s="5" t="s">
        <v>62</v>
      </c>
      <c r="B3" s="5" t="s">
        <v>63</v>
      </c>
      <c r="C3" s="5" t="s">
        <v>64</v>
      </c>
      <c r="D3" s="5" t="s">
        <v>32</v>
      </c>
      <c r="E3" s="5" t="s">
        <v>34</v>
      </c>
      <c r="F3" s="5" t="s">
        <v>65</v>
      </c>
      <c r="G3" s="5">
        <v>95</v>
      </c>
      <c r="H3" s="5">
        <v>1280</v>
      </c>
      <c r="I3" s="5">
        <v>0.93</v>
      </c>
      <c r="J3" s="6">
        <f>G3*H3*I3</f>
        <v>0</v>
      </c>
      <c r="K3" s="7">
        <v>76000</v>
      </c>
      <c r="L3" s="6">
        <f>J3-K3</f>
        <v>0</v>
      </c>
      <c r="M3" s="8">
        <f>IFERROR(L3/J3,0)</f>
        <v>0</v>
      </c>
      <c r="N3" s="5" t="s">
        <v>31</v>
      </c>
    </row>
    <row r="4" spans="1:14">
      <c r="A4" s="5" t="s">
        <v>66</v>
      </c>
      <c r="B4" s="5" t="s">
        <v>67</v>
      </c>
      <c r="C4" s="5" t="s">
        <v>68</v>
      </c>
      <c r="D4" s="5" t="s">
        <v>37</v>
      </c>
      <c r="E4" s="5" t="s">
        <v>29</v>
      </c>
      <c r="F4" s="5" t="s">
        <v>61</v>
      </c>
      <c r="G4" s="5">
        <v>140</v>
      </c>
      <c r="H4" s="5">
        <v>990</v>
      </c>
      <c r="I4" s="5">
        <v>0.95</v>
      </c>
      <c r="J4" s="6">
        <f>G4*H4*I4</f>
        <v>0</v>
      </c>
      <c r="K4" s="7">
        <v>84000</v>
      </c>
      <c r="L4" s="6">
        <f>J4-K4</f>
        <v>0</v>
      </c>
      <c r="M4" s="8">
        <f>IFERROR(L4/J4,0)</f>
        <v>0</v>
      </c>
      <c r="N4" s="5" t="s">
        <v>31</v>
      </c>
    </row>
    <row r="5" spans="1:14">
      <c r="A5" s="5" t="s">
        <v>69</v>
      </c>
      <c r="B5" s="5" t="s">
        <v>70</v>
      </c>
      <c r="C5" s="5" t="s">
        <v>71</v>
      </c>
      <c r="D5" s="5" t="s">
        <v>42</v>
      </c>
      <c r="E5" s="5" t="s">
        <v>39</v>
      </c>
      <c r="F5" s="5" t="s">
        <v>72</v>
      </c>
      <c r="G5" s="5">
        <v>82</v>
      </c>
      <c r="H5" s="5">
        <v>1680</v>
      </c>
      <c r="I5" s="5">
        <v>0.9</v>
      </c>
      <c r="J5" s="6">
        <f>G5*H5*I5</f>
        <v>0</v>
      </c>
      <c r="K5" s="7">
        <v>93000</v>
      </c>
      <c r="L5" s="6">
        <f>J5-K5</f>
        <v>0</v>
      </c>
      <c r="M5" s="8">
        <f>IFERROR(L5/J5,0)</f>
        <v>0</v>
      </c>
      <c r="N5" s="5" t="s">
        <v>41</v>
      </c>
    </row>
    <row r="6" spans="1:14">
      <c r="A6" s="5" t="s">
        <v>73</v>
      </c>
      <c r="B6" s="5" t="s">
        <v>74</v>
      </c>
      <c r="C6" s="5" t="s">
        <v>75</v>
      </c>
      <c r="D6" s="5" t="s">
        <v>27</v>
      </c>
      <c r="E6" s="5" t="s">
        <v>44</v>
      </c>
      <c r="F6" s="5" t="s">
        <v>76</v>
      </c>
      <c r="G6" s="5">
        <v>60</v>
      </c>
      <c r="H6" s="5">
        <v>2200</v>
      </c>
      <c r="I6" s="5">
        <v>1</v>
      </c>
      <c r="J6" s="6">
        <f>G6*H6*I6</f>
        <v>0</v>
      </c>
      <c r="K6" s="7">
        <v>52000</v>
      </c>
      <c r="L6" s="6">
        <f>J6-K6</f>
        <v>0</v>
      </c>
      <c r="M6" s="8">
        <f>IFERROR(L6/J6,0)</f>
        <v>0</v>
      </c>
      <c r="N6" s="5" t="s">
        <v>31</v>
      </c>
    </row>
    <row r="7" spans="1:14">
      <c r="A7" s="5" t="s">
        <v>77</v>
      </c>
      <c r="B7" s="5" t="s">
        <v>78</v>
      </c>
      <c r="C7" s="5" t="s">
        <v>79</v>
      </c>
      <c r="D7" s="5" t="s">
        <v>32</v>
      </c>
      <c r="E7" s="5" t="s">
        <v>29</v>
      </c>
      <c r="F7" s="5" t="s">
        <v>61</v>
      </c>
      <c r="G7" s="5">
        <v>150</v>
      </c>
      <c r="H7" s="5">
        <v>1020</v>
      </c>
      <c r="I7" s="5">
        <v>0.9399999999999999</v>
      </c>
      <c r="J7" s="6">
        <f>G7*H7*I7</f>
        <v>0</v>
      </c>
      <c r="K7" s="7">
        <v>92000</v>
      </c>
      <c r="L7" s="6">
        <f>J7-K7</f>
        <v>0</v>
      </c>
      <c r="M7" s="8">
        <f>IFERROR(L7/J7,0)</f>
        <v>0</v>
      </c>
      <c r="N7" s="5" t="s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8" width="15.7109375" customWidth="1"/>
  </cols>
  <sheetData>
    <row r="1" spans="1:8">
      <c r="A1" s="2" t="s">
        <v>48</v>
      </c>
      <c r="B1" s="2" t="s">
        <v>80</v>
      </c>
      <c r="C1" s="2" t="s">
        <v>22</v>
      </c>
      <c r="D1" s="2" t="s">
        <v>25</v>
      </c>
      <c r="E1" s="2" t="s">
        <v>81</v>
      </c>
      <c r="F1" s="2" t="s">
        <v>82</v>
      </c>
      <c r="G1" s="2" t="s">
        <v>83</v>
      </c>
      <c r="H1" s="2" t="s">
        <v>84</v>
      </c>
    </row>
    <row r="2" spans="1:8">
      <c r="A2" s="5" t="s">
        <v>59</v>
      </c>
      <c r="B2" s="5" t="s">
        <v>85</v>
      </c>
      <c r="C2" s="5" t="s">
        <v>27</v>
      </c>
      <c r="D2" s="5" t="s">
        <v>30</v>
      </c>
      <c r="E2" s="5" t="s">
        <v>86</v>
      </c>
      <c r="F2" s="5">
        <v>22000</v>
      </c>
      <c r="G2" s="5" t="s">
        <v>87</v>
      </c>
      <c r="H2" s="5" t="s">
        <v>88</v>
      </c>
    </row>
    <row r="3" spans="1:8">
      <c r="A3" s="5" t="s">
        <v>63</v>
      </c>
      <c r="B3" s="5" t="s">
        <v>89</v>
      </c>
      <c r="C3" s="5" t="s">
        <v>32</v>
      </c>
      <c r="D3" s="5" t="s">
        <v>35</v>
      </c>
      <c r="E3" s="5" t="s">
        <v>90</v>
      </c>
      <c r="F3" s="5">
        <v>26000</v>
      </c>
      <c r="G3" s="5" t="s">
        <v>87</v>
      </c>
      <c r="H3" s="5" t="s">
        <v>88</v>
      </c>
    </row>
    <row r="4" spans="1:8">
      <c r="A4" s="5" t="s">
        <v>67</v>
      </c>
      <c r="B4" s="5" t="s">
        <v>91</v>
      </c>
      <c r="C4" s="5" t="s">
        <v>37</v>
      </c>
      <c r="D4" s="5" t="s">
        <v>40</v>
      </c>
      <c r="E4" s="5" t="s">
        <v>92</v>
      </c>
      <c r="F4" s="5">
        <v>31000</v>
      </c>
      <c r="G4" s="5" t="s">
        <v>87</v>
      </c>
      <c r="H4" s="5" t="s">
        <v>88</v>
      </c>
    </row>
    <row r="5" spans="1:8">
      <c r="A5" s="5" t="s">
        <v>70</v>
      </c>
      <c r="B5" s="5" t="s">
        <v>93</v>
      </c>
      <c r="C5" s="5" t="s">
        <v>42</v>
      </c>
      <c r="D5" s="5" t="s">
        <v>45</v>
      </c>
      <c r="E5" s="5" t="s">
        <v>94</v>
      </c>
      <c r="F5" s="5">
        <v>17000</v>
      </c>
      <c r="G5" s="5" t="s">
        <v>95</v>
      </c>
      <c r="H5" s="5" t="s">
        <v>96</v>
      </c>
    </row>
    <row r="6" spans="1:8">
      <c r="A6" s="5" t="s">
        <v>74</v>
      </c>
      <c r="B6" s="5" t="s">
        <v>85</v>
      </c>
      <c r="C6" s="5" t="s">
        <v>27</v>
      </c>
      <c r="D6" s="5" t="s">
        <v>30</v>
      </c>
      <c r="E6" s="5" t="s">
        <v>97</v>
      </c>
      <c r="F6" s="5">
        <v>28000</v>
      </c>
      <c r="G6" s="5" t="s">
        <v>87</v>
      </c>
      <c r="H6" s="5" t="s">
        <v>88</v>
      </c>
    </row>
    <row r="7" spans="1:8">
      <c r="A7" s="5" t="s">
        <v>78</v>
      </c>
      <c r="B7" s="5" t="s">
        <v>89</v>
      </c>
      <c r="C7" s="5" t="s">
        <v>32</v>
      </c>
      <c r="D7" s="5" t="s">
        <v>35</v>
      </c>
      <c r="E7" s="5" t="s">
        <v>98</v>
      </c>
      <c r="F7" s="5">
        <v>24000</v>
      </c>
      <c r="G7" s="5" t="s">
        <v>87</v>
      </c>
      <c r="H7" s="5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7" width="15.7109375" customWidth="1"/>
  </cols>
  <sheetData>
    <row r="1" spans="1:7">
      <c r="A1" s="2" t="s">
        <v>48</v>
      </c>
      <c r="B1" s="2" t="s">
        <v>22</v>
      </c>
      <c r="C1" s="2" t="s">
        <v>24</v>
      </c>
      <c r="D1" s="2" t="s">
        <v>99</v>
      </c>
      <c r="E1" s="2" t="s">
        <v>100</v>
      </c>
      <c r="F1" s="2" t="s">
        <v>101</v>
      </c>
      <c r="G1" s="2" t="s">
        <v>102</v>
      </c>
    </row>
    <row r="2" spans="1:7">
      <c r="A2" s="5" t="s">
        <v>59</v>
      </c>
      <c r="B2" s="5" t="s">
        <v>27</v>
      </c>
      <c r="C2" s="5" t="s">
        <v>29</v>
      </c>
      <c r="D2" s="5">
        <v>115000</v>
      </c>
      <c r="E2" s="5">
        <v>42000</v>
      </c>
      <c r="F2" s="5">
        <v>25000</v>
      </c>
      <c r="G2" s="5">
        <v>17000</v>
      </c>
    </row>
    <row r="3" spans="1:7">
      <c r="A3" s="5" t="s">
        <v>63</v>
      </c>
      <c r="B3" s="5" t="s">
        <v>32</v>
      </c>
      <c r="C3" s="5" t="s">
        <v>34</v>
      </c>
      <c r="D3" s="5">
        <v>118000</v>
      </c>
      <c r="E3" s="5">
        <v>43000</v>
      </c>
      <c r="F3" s="5">
        <v>26000</v>
      </c>
      <c r="G3" s="5">
        <v>17000</v>
      </c>
    </row>
    <row r="4" spans="1:7">
      <c r="A4" s="5" t="s">
        <v>67</v>
      </c>
      <c r="B4" s="5" t="s">
        <v>37</v>
      </c>
      <c r="C4" s="5" t="s">
        <v>29</v>
      </c>
      <c r="D4" s="5">
        <v>128000</v>
      </c>
      <c r="E4" s="5">
        <v>47000</v>
      </c>
      <c r="F4" s="5">
        <v>28000</v>
      </c>
      <c r="G4" s="5">
        <v>19000</v>
      </c>
    </row>
    <row r="5" spans="1:7">
      <c r="A5" s="5" t="s">
        <v>70</v>
      </c>
      <c r="B5" s="5" t="s">
        <v>42</v>
      </c>
      <c r="C5" s="5" t="s">
        <v>39</v>
      </c>
      <c r="D5" s="5">
        <v>122000</v>
      </c>
      <c r="E5" s="5">
        <v>42000</v>
      </c>
      <c r="F5" s="5">
        <v>24000</v>
      </c>
      <c r="G5" s="5">
        <v>18000</v>
      </c>
    </row>
    <row r="6" spans="1:7">
      <c r="A6" s="5" t="s">
        <v>74</v>
      </c>
      <c r="B6" s="5" t="s">
        <v>27</v>
      </c>
      <c r="C6" s="5" t="s">
        <v>44</v>
      </c>
      <c r="D6" s="5">
        <v>120000</v>
      </c>
      <c r="E6" s="5">
        <v>50000</v>
      </c>
      <c r="F6" s="5">
        <v>26000</v>
      </c>
      <c r="G6" s="5">
        <v>24000</v>
      </c>
    </row>
    <row r="7" spans="1:7">
      <c r="A7" s="5" t="s">
        <v>78</v>
      </c>
      <c r="B7" s="5" t="s">
        <v>32</v>
      </c>
      <c r="C7" s="5" t="s">
        <v>29</v>
      </c>
      <c r="D7" s="5">
        <v>138000</v>
      </c>
      <c r="E7" s="5">
        <v>52000</v>
      </c>
      <c r="F7" s="5">
        <v>27000</v>
      </c>
      <c r="G7" s="5">
        <v>25000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2" width="14.7109375" customWidth="1"/>
  </cols>
  <sheetData>
    <row r="1" spans="1:12">
      <c r="A1" s="2" t="s">
        <v>48</v>
      </c>
      <c r="B1" s="2" t="s">
        <v>54</v>
      </c>
      <c r="C1" s="2" t="s">
        <v>55</v>
      </c>
      <c r="D1" s="2" t="s">
        <v>56</v>
      </c>
      <c r="E1" s="2" t="s">
        <v>103</v>
      </c>
      <c r="F1" s="2" t="s">
        <v>104</v>
      </c>
      <c r="G1" s="2" t="s">
        <v>99</v>
      </c>
      <c r="H1" s="2" t="s">
        <v>105</v>
      </c>
      <c r="I1" s="2" t="s">
        <v>106</v>
      </c>
      <c r="J1" s="2" t="s">
        <v>107</v>
      </c>
      <c r="K1" s="2" t="s">
        <v>108</v>
      </c>
      <c r="L1" s="2" t="s">
        <v>109</v>
      </c>
    </row>
    <row r="2" spans="1:12">
      <c r="A2" s="5">
        <f>'10_销售明细台账'!B2</f>
        <v>0</v>
      </c>
      <c r="B2" s="6">
        <f>'10_销售明细台账'!J2</f>
        <v>0</v>
      </c>
      <c r="C2" s="6">
        <f>'10_销售明细台账'!K2</f>
        <v>0</v>
      </c>
      <c r="D2" s="6">
        <f>B2-C2</f>
        <v>0</v>
      </c>
      <c r="E2" s="6">
        <f>'11_费用明细台账'!F2</f>
        <v>0</v>
      </c>
      <c r="F2" s="6">
        <f>D2-E2</f>
        <v>0</v>
      </c>
      <c r="G2" s="6">
        <f>'12_目标预算表'!D2</f>
        <v>0</v>
      </c>
      <c r="H2" s="8">
        <f>IFERROR(B2/G2,0)</f>
        <v>0</v>
      </c>
      <c r="I2" s="8">
        <f>0</f>
        <v>0</v>
      </c>
      <c r="J2" s="8">
        <f>IFERROR((B2-G2*0.92)/(G2*0.92),0)</f>
        <v>0</v>
      </c>
      <c r="K2" s="6">
        <f>B2-G2</f>
        <v>0</v>
      </c>
      <c r="L2" s="5">
        <f>IF(H2&lt;0.9,"未达标",IF(E2/B2&gt;0.28,"费用偏高","正常"))</f>
        <v>0</v>
      </c>
    </row>
    <row r="3" spans="1:12">
      <c r="A3" s="5">
        <f>'10_销售明细台账'!B3</f>
        <v>0</v>
      </c>
      <c r="B3" s="6">
        <f>'10_销售明细台账'!J3</f>
        <v>0</v>
      </c>
      <c r="C3" s="6">
        <f>'10_销售明细台账'!K3</f>
        <v>0</v>
      </c>
      <c r="D3" s="6">
        <f>B3-C3</f>
        <v>0</v>
      </c>
      <c r="E3" s="6">
        <f>'11_费用明细台账'!F3</f>
        <v>0</v>
      </c>
      <c r="F3" s="6">
        <f>D3-E3</f>
        <v>0</v>
      </c>
      <c r="G3" s="6">
        <f>'12_目标预算表'!D3</f>
        <v>0</v>
      </c>
      <c r="H3" s="8">
        <f>IFERROR(B3/G3,0)</f>
        <v>0</v>
      </c>
      <c r="I3" s="8">
        <f>IFERROR((B3-B2)/B2,0)</f>
        <v>0</v>
      </c>
      <c r="J3" s="8">
        <f>IFERROR((B3-G3*0.92)/(G3*0.92),0)</f>
        <v>0</v>
      </c>
      <c r="K3" s="6">
        <f>B3-G3</f>
        <v>0</v>
      </c>
      <c r="L3" s="5">
        <f>IF(H3&lt;0.9,"未达标",IF(E3/B3&gt;0.28,"费用偏高","正常"))</f>
        <v>0</v>
      </c>
    </row>
    <row r="4" spans="1:12">
      <c r="A4" s="5">
        <f>'10_销售明细台账'!B4</f>
        <v>0</v>
      </c>
      <c r="B4" s="6">
        <f>'10_销售明细台账'!J4</f>
        <v>0</v>
      </c>
      <c r="C4" s="6">
        <f>'10_销售明细台账'!K4</f>
        <v>0</v>
      </c>
      <c r="D4" s="6">
        <f>B4-C4</f>
        <v>0</v>
      </c>
      <c r="E4" s="6">
        <f>'11_费用明细台账'!F4</f>
        <v>0</v>
      </c>
      <c r="F4" s="6">
        <f>D4-E4</f>
        <v>0</v>
      </c>
      <c r="G4" s="6">
        <f>'12_目标预算表'!D4</f>
        <v>0</v>
      </c>
      <c r="H4" s="8">
        <f>IFERROR(B4/G4,0)</f>
        <v>0</v>
      </c>
      <c r="I4" s="8">
        <f>IFERROR((B4-B3)/B3,0)</f>
        <v>0</v>
      </c>
      <c r="J4" s="8">
        <f>IFERROR((B4-G4*0.92)/(G4*0.92),0)</f>
        <v>0</v>
      </c>
      <c r="K4" s="6">
        <f>B4-G4</f>
        <v>0</v>
      </c>
      <c r="L4" s="5">
        <f>IF(H4&lt;0.9,"未达标",IF(E4/B4&gt;0.28,"费用偏高","正常"))</f>
        <v>0</v>
      </c>
    </row>
    <row r="5" spans="1:12">
      <c r="A5" s="5">
        <f>'10_销售明细台账'!B5</f>
        <v>0</v>
      </c>
      <c r="B5" s="6">
        <f>'10_销售明细台账'!J5</f>
        <v>0</v>
      </c>
      <c r="C5" s="6">
        <f>'10_销售明细台账'!K5</f>
        <v>0</v>
      </c>
      <c r="D5" s="6">
        <f>B5-C5</f>
        <v>0</v>
      </c>
      <c r="E5" s="6">
        <f>'11_费用明细台账'!F5</f>
        <v>0</v>
      </c>
      <c r="F5" s="6">
        <f>D5-E5</f>
        <v>0</v>
      </c>
      <c r="G5" s="6">
        <f>'12_目标预算表'!D5</f>
        <v>0</v>
      </c>
      <c r="H5" s="8">
        <f>IFERROR(B5/G5,0)</f>
        <v>0</v>
      </c>
      <c r="I5" s="8">
        <f>IFERROR((B5-B4)/B4,0)</f>
        <v>0</v>
      </c>
      <c r="J5" s="8">
        <f>IFERROR((B5-G5*0.92)/(G5*0.92),0)</f>
        <v>0</v>
      </c>
      <c r="K5" s="6">
        <f>B5-G5</f>
        <v>0</v>
      </c>
      <c r="L5" s="5">
        <f>IF(H5&lt;0.9,"未达标",IF(E5/B5&gt;0.28,"费用偏高","正常"))</f>
        <v>0</v>
      </c>
    </row>
    <row r="6" spans="1:12">
      <c r="A6" s="5">
        <f>'10_销售明细台账'!B6</f>
        <v>0</v>
      </c>
      <c r="B6" s="6">
        <f>'10_销售明细台账'!J6</f>
        <v>0</v>
      </c>
      <c r="C6" s="6">
        <f>'10_销售明细台账'!K6</f>
        <v>0</v>
      </c>
      <c r="D6" s="6">
        <f>B6-C6</f>
        <v>0</v>
      </c>
      <c r="E6" s="6">
        <f>'11_费用明细台账'!F6</f>
        <v>0</v>
      </c>
      <c r="F6" s="6">
        <f>D6-E6</f>
        <v>0</v>
      </c>
      <c r="G6" s="6">
        <f>'12_目标预算表'!D6</f>
        <v>0</v>
      </c>
      <c r="H6" s="8">
        <f>IFERROR(B6/G6,0)</f>
        <v>0</v>
      </c>
      <c r="I6" s="8">
        <f>IFERROR((B6-B5)/B5,0)</f>
        <v>0</v>
      </c>
      <c r="J6" s="8">
        <f>IFERROR((B6-G6*0.92)/(G6*0.92),0)</f>
        <v>0</v>
      </c>
      <c r="K6" s="6">
        <f>B6-G6</f>
        <v>0</v>
      </c>
      <c r="L6" s="5">
        <f>IF(H6&lt;0.9,"未达标",IF(E6/B6&gt;0.28,"费用偏高","正常"))</f>
        <v>0</v>
      </c>
    </row>
    <row r="7" spans="1:12">
      <c r="A7" s="5">
        <f>'10_销售明细台账'!B7</f>
        <v>0</v>
      </c>
      <c r="B7" s="6">
        <f>'10_销售明细台账'!J7</f>
        <v>0</v>
      </c>
      <c r="C7" s="6">
        <f>'10_销售明细台账'!K7</f>
        <v>0</v>
      </c>
      <c r="D7" s="6">
        <f>B7-C7</f>
        <v>0</v>
      </c>
      <c r="E7" s="6">
        <f>'11_费用明细台账'!F7</f>
        <v>0</v>
      </c>
      <c r="F7" s="6">
        <f>D7-E7</f>
        <v>0</v>
      </c>
      <c r="G7" s="6">
        <f>'12_目标预算表'!D7</f>
        <v>0</v>
      </c>
      <c r="H7" s="8">
        <f>IFERROR(B7/G7,0)</f>
        <v>0</v>
      </c>
      <c r="I7" s="8">
        <f>IFERROR((B7-B6)/B6,0)</f>
        <v>0</v>
      </c>
      <c r="J7" s="8">
        <f>IFERROR((B7-G7*0.92)/(G7*0.92),0)</f>
        <v>0</v>
      </c>
      <c r="K7" s="6">
        <f>B7-G7</f>
        <v>0</v>
      </c>
      <c r="L7" s="5">
        <f>IF(H7&lt;0.9,"未达标",IF(E7/B7&gt;0.28,"费用偏高","正常"))</f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6" width="14.7109375" customWidth="1"/>
  </cols>
  <sheetData>
    <row r="1" spans="1:6">
      <c r="A1" s="2" t="s">
        <v>22</v>
      </c>
      <c r="B1" s="2" t="s">
        <v>54</v>
      </c>
      <c r="C1" s="2" t="s">
        <v>104</v>
      </c>
      <c r="D1" s="2" t="s">
        <v>105</v>
      </c>
      <c r="E1" s="2" t="s">
        <v>110</v>
      </c>
      <c r="F1" s="2" t="s">
        <v>109</v>
      </c>
    </row>
    <row r="2" spans="1:6">
      <c r="A2" s="5" t="s">
        <v>27</v>
      </c>
      <c r="B2" s="5">
        <v>246000</v>
      </c>
      <c r="C2" s="5">
        <v>74000</v>
      </c>
      <c r="D2" s="5">
        <v>1.05</v>
      </c>
      <c r="E2" s="6">
        <f>RANK(B2,$B$2:$B$5)</f>
        <v>0</v>
      </c>
      <c r="F2" s="5">
        <f>IF(D2&lt;0.9,"未达标","正常")</f>
        <v>0</v>
      </c>
    </row>
    <row r="3" spans="1:6">
      <c r="A3" s="5" t="s">
        <v>32</v>
      </c>
      <c r="B3" s="5">
        <v>268000</v>
      </c>
      <c r="C3" s="5">
        <v>81000</v>
      </c>
      <c r="D3" s="5">
        <v>1.02</v>
      </c>
      <c r="E3" s="6">
        <f>RANK(B3,$B$2:$B$5)</f>
        <v>0</v>
      </c>
      <c r="F3" s="5">
        <f>IF(D3&lt;0.9,"未达标","正常")</f>
        <v>0</v>
      </c>
    </row>
    <row r="4" spans="1:6">
      <c r="A4" s="5" t="s">
        <v>37</v>
      </c>
      <c r="B4" s="5">
        <v>137000</v>
      </c>
      <c r="C4" s="5">
        <v>23000</v>
      </c>
      <c r="D4" s="5">
        <v>0.88</v>
      </c>
      <c r="E4" s="6">
        <f>RANK(B4,$B$2:$B$5)</f>
        <v>0</v>
      </c>
      <c r="F4" s="5">
        <f>IF(D4&lt;0.9,"未达标","正常")</f>
        <v>0</v>
      </c>
    </row>
    <row r="5" spans="1:6">
      <c r="A5" s="5" t="s">
        <v>42</v>
      </c>
      <c r="B5" s="5">
        <v>124000</v>
      </c>
      <c r="C5" s="5">
        <v>14000</v>
      </c>
      <c r="D5" s="5">
        <v>0.83</v>
      </c>
      <c r="E5" s="6">
        <f>RANK(B5,$B$2:$B$5)</f>
        <v>0</v>
      </c>
      <c r="F5" s="5">
        <f>IF(D5&lt;0.9,"未达标","正常")</f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6" width="14.7109375" customWidth="1"/>
  </cols>
  <sheetData>
    <row r="1" spans="1:6">
      <c r="A1" s="2" t="s">
        <v>24</v>
      </c>
      <c r="B1" s="2" t="s">
        <v>54</v>
      </c>
      <c r="C1" s="2" t="s">
        <v>56</v>
      </c>
      <c r="D1" s="2" t="s">
        <v>111</v>
      </c>
      <c r="E1" s="2" t="s">
        <v>112</v>
      </c>
      <c r="F1" s="2" t="s">
        <v>53</v>
      </c>
    </row>
    <row r="2" spans="1:6">
      <c r="A2" s="5" t="s">
        <v>29</v>
      </c>
      <c r="B2" s="5">
        <v>402000</v>
      </c>
      <c r="C2" s="5">
        <v>139000</v>
      </c>
      <c r="D2" s="8">
        <f>IFERROR(B2/SUM($B$2:$B$5),0)</f>
        <v>0</v>
      </c>
      <c r="E2" s="5">
        <v>0.95</v>
      </c>
    </row>
    <row r="3" spans="1:6">
      <c r="A3" s="5" t="s">
        <v>34</v>
      </c>
      <c r="B3" s="5">
        <v>113000</v>
      </c>
      <c r="C3" s="5">
        <v>37000</v>
      </c>
      <c r="D3" s="8">
        <f>IFERROR(B3/SUM($B$2:$B$5),0)</f>
        <v>0</v>
      </c>
      <c r="E3" s="5">
        <v>0.93</v>
      </c>
    </row>
    <row r="4" spans="1:6">
      <c r="A4" s="5" t="s">
        <v>39</v>
      </c>
      <c r="B4" s="5">
        <v>124000</v>
      </c>
      <c r="C4" s="5">
        <v>31000</v>
      </c>
      <c r="D4" s="8">
        <f>IFERROR(B4/SUM($B$2:$B$5),0)</f>
        <v>0</v>
      </c>
      <c r="E4" s="5">
        <v>0.9</v>
      </c>
    </row>
    <row r="5" spans="1:6">
      <c r="A5" s="5" t="s">
        <v>44</v>
      </c>
      <c r="B5" s="5">
        <v>132000</v>
      </c>
      <c r="C5" s="5">
        <v>80000</v>
      </c>
      <c r="D5" s="8">
        <f>IFERROR(B5/SUM($B$2:$B$5),0)</f>
        <v>0</v>
      </c>
      <c r="E5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00_使用说明</vt:lpstr>
      <vt:lpstr>01_参数配置</vt:lpstr>
      <vt:lpstr>02_基础字典</vt:lpstr>
      <vt:lpstr>10_销售明细台账</vt:lpstr>
      <vt:lpstr>11_费用明细台账</vt:lpstr>
      <vt:lpstr>12_目标预算表</vt:lpstr>
      <vt:lpstr>20_月度经营汇总</vt:lpstr>
      <vt:lpstr>21_区域业绩对比</vt:lpstr>
      <vt:lpstr>22_产品线分析</vt:lpstr>
      <vt:lpstr>23_销售员绩效</vt:lpstr>
      <vt:lpstr>30_经营看板数据</vt:lpstr>
      <vt:lpstr>31_管理层Dashboard</vt:lpstr>
      <vt:lpstr>90_公式检查</vt:lpstr>
      <vt:lpstr>99_变更日志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集团年度经营分析模型_含Dashboard示例</dc:title>
  <dc:subject>AI Training Module 4 WorkBuddy dashboard workbook</dc:subject>
  <dc:creator>Chris Jiang</dc:creator>
  <dc:description>Generated with xlsxwriter for classroom demonstration.</dc:description>
  <cp:lastModifiedBy>Chris Jiang</cp:lastModifiedBy>
  <dcterms:created xsi:type="dcterms:W3CDTF">2026-07-06T07:05:59Z</dcterms:created>
  <dcterms:modified xsi:type="dcterms:W3CDTF">2026-07-06T07:05:59Z</dcterms:modified>
</cp:coreProperties>
</file>